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rver Files\Kathleen\Documents-Server\DATA\Reference Docs\Budget &amp; Financial Reporting\Financial Reporting\Operating Income and Expenses for Parishioners\"/>
    </mc:Choice>
  </mc:AlternateContent>
  <xr:revisionPtr revIDLastSave="0" documentId="13_ncr:1_{BE92EDB4-446E-46B2-B30F-D39A9819D7F9}" xr6:coauthVersionLast="47" xr6:coauthVersionMax="47" xr10:uidLastSave="{00000000-0000-0000-0000-000000000000}"/>
  <bookViews>
    <workbookView xWindow="-120" yWindow="-120" windowWidth="29040" windowHeight="15840" xr2:uid="{9116CC27-647F-46BE-8502-5A3465EBFE6A}"/>
  </bookViews>
  <sheets>
    <sheet name="2024 - 2025" sheetId="1" r:id="rId1"/>
  </sheets>
  <externalReferences>
    <externalReference r:id="rId2"/>
  </externalReferences>
  <definedNames>
    <definedName name="_xlnm.Print_Area" localSheetId="0">'2024 - 2025'!$A$1:$I$106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1" l="1"/>
  <c r="E99" i="1"/>
  <c r="E106" i="1" s="1"/>
  <c r="E91" i="1"/>
  <c r="E86" i="1"/>
  <c r="H77" i="1"/>
  <c r="G49" i="1" s="1"/>
  <c r="G77" i="1"/>
  <c r="F54" i="1"/>
  <c r="G66" i="1"/>
  <c r="G44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H37" i="1"/>
  <c r="G37" i="1"/>
  <c r="I37" i="1" s="1"/>
  <c r="I16" i="1"/>
  <c r="I15" i="1"/>
  <c r="I10" i="1"/>
  <c r="I9" i="1"/>
  <c r="I8" i="1"/>
  <c r="H12" i="1"/>
  <c r="H18" i="1" s="1"/>
  <c r="G12" i="1"/>
  <c r="G18" i="1" s="1"/>
  <c r="E93" i="1" l="1"/>
  <c r="E94" i="1" s="1"/>
  <c r="H39" i="1"/>
  <c r="I18" i="1"/>
  <c r="I39" i="1" s="1"/>
  <c r="G39" i="1"/>
  <c r="G56" i="1" s="1"/>
  <c r="G57" i="1" s="1"/>
  <c r="G67" i="1" s="1"/>
  <c r="I7" i="1"/>
  <c r="I12" i="1" s="1"/>
  <c r="I21" i="1"/>
  <c r="I42" i="1"/>
  <c r="H44" i="1"/>
  <c r="I44" i="1" s="1"/>
</calcChain>
</file>

<file path=xl/sharedStrings.xml><?xml version="1.0" encoding="utf-8"?>
<sst xmlns="http://schemas.openxmlformats.org/spreadsheetml/2006/main" count="86" uniqueCount="82">
  <si>
    <t xml:space="preserve">                                                                                St. Catherine of Siena</t>
  </si>
  <si>
    <t xml:space="preserve">                                                       Statement of Operating Income and Expenses</t>
  </si>
  <si>
    <t xml:space="preserve">                                                              For the Fiscal Year Ended June 30, 2025</t>
  </si>
  <si>
    <t>Variance</t>
  </si>
  <si>
    <t>Operating Income:</t>
  </si>
  <si>
    <t>Sunday, Holy Day, and other collections for parish use</t>
  </si>
  <si>
    <t>Special Projects collections</t>
  </si>
  <si>
    <t>Socials and Donations (net)</t>
  </si>
  <si>
    <t>Religious Education Programs</t>
  </si>
  <si>
    <t>Total Ordinary Income</t>
  </si>
  <si>
    <t>Other Income:</t>
  </si>
  <si>
    <t>Scrip Profit</t>
  </si>
  <si>
    <t>Bulletin, Interest, etc.</t>
  </si>
  <si>
    <t>Total Operating Income</t>
  </si>
  <si>
    <t>Operating Expenses:</t>
  </si>
  <si>
    <t>Diocesan Assessments</t>
  </si>
  <si>
    <t>Salaries, payroll taxes, employee benefits</t>
  </si>
  <si>
    <t>Property &amp; Liability insurance</t>
  </si>
  <si>
    <t>Pastoral administrative expenses</t>
  </si>
  <si>
    <t>Professional fees and contracted services</t>
  </si>
  <si>
    <t>Outside printing and publications</t>
  </si>
  <si>
    <t>Office supplies and equipment</t>
  </si>
  <si>
    <t>Liturgical/altar supplies</t>
  </si>
  <si>
    <t>Parish Office operating expense</t>
  </si>
  <si>
    <t>Maintenance of church, parish office, farmhouse</t>
  </si>
  <si>
    <t>Utilities of church, parish office, farmhouse</t>
  </si>
  <si>
    <t>Interest expense</t>
  </si>
  <si>
    <t>Preschool Subsidy</t>
  </si>
  <si>
    <t>Subsidy payment to Catholic schools</t>
  </si>
  <si>
    <t>Total Operating Expenses</t>
  </si>
  <si>
    <t>EXCESS OPERATING INCOME (EXPENSES)</t>
  </si>
  <si>
    <t>Debt Summary</t>
  </si>
  <si>
    <t>Past Diocesan Assessments  (2009 - 2012)</t>
  </si>
  <si>
    <t>Total Debt:</t>
  </si>
  <si>
    <t xml:space="preserve">                                                        Statement of Total Receipts and Expenditures</t>
  </si>
  <si>
    <t>Balance - June 30, 2024 (See Cash and Investment Summary)</t>
  </si>
  <si>
    <t>Add:</t>
  </si>
  <si>
    <t xml:space="preserve">   Excess Operating Income</t>
  </si>
  <si>
    <t xml:space="preserve">   Diocesan and Extra-Diocesan Collections</t>
  </si>
  <si>
    <t xml:space="preserve">   Legacies and Bequests</t>
  </si>
  <si>
    <t xml:space="preserve">   Other Receipts</t>
  </si>
  <si>
    <t>Total Additions</t>
  </si>
  <si>
    <t>Total Funds Available</t>
  </si>
  <si>
    <t>Deduct:</t>
  </si>
  <si>
    <t xml:space="preserve">   Excess Operating Expenses</t>
  </si>
  <si>
    <t xml:space="preserve">   Diocesan and Extra-Diocesan Collection Remittals</t>
  </si>
  <si>
    <t xml:space="preserve">   Repayment of past due assessments</t>
  </si>
  <si>
    <t xml:space="preserve">   Unearned Income</t>
  </si>
  <si>
    <t xml:space="preserve">   Additions to Property and Equipment</t>
  </si>
  <si>
    <t>Total Deductions</t>
  </si>
  <si>
    <t>Balance - June 30, 2025 (See Cash and Investment Summary)</t>
  </si>
  <si>
    <t>Cash and Investment Summary</t>
  </si>
  <si>
    <t>Cash Checking Accounts</t>
  </si>
  <si>
    <t>Money Market Account</t>
  </si>
  <si>
    <t>Certificates of Deposit</t>
  </si>
  <si>
    <t>Accounts Receivable / Prepaid Expenses</t>
  </si>
  <si>
    <t>Gift Certificate Inventory</t>
  </si>
  <si>
    <t>Heritage of Faith Vision of Hope Restricted Account</t>
  </si>
  <si>
    <t>Total Cash and Investments</t>
  </si>
  <si>
    <t>St. Catherine of Siena</t>
  </si>
  <si>
    <t>ASSETS</t>
  </si>
  <si>
    <t xml:space="preserve">   Current Assests</t>
  </si>
  <si>
    <t xml:space="preserve">      Cash in bank</t>
  </si>
  <si>
    <t xml:space="preserve">      Money Mkt / CDs</t>
  </si>
  <si>
    <t xml:space="preserve">       Total Checking/Savings</t>
  </si>
  <si>
    <t xml:space="preserve">   Other Current Assets</t>
  </si>
  <si>
    <t xml:space="preserve">        Accts Receivable / Prepaid</t>
  </si>
  <si>
    <t xml:space="preserve">        Gift Certificate Inventory</t>
  </si>
  <si>
    <t xml:space="preserve">   Total Other Current Assets</t>
  </si>
  <si>
    <t>Total  Current Assets</t>
  </si>
  <si>
    <t>TOTAL ASSETS</t>
  </si>
  <si>
    <t>LIABILITIES &amp; EQUITY</t>
  </si>
  <si>
    <t xml:space="preserve">   Current Liabilities</t>
  </si>
  <si>
    <t xml:space="preserve">   Long-Term Liabilities</t>
  </si>
  <si>
    <t>Total Liabilities</t>
  </si>
  <si>
    <t xml:space="preserve">   Equity</t>
  </si>
  <si>
    <t xml:space="preserve">      Retained Earnings</t>
  </si>
  <si>
    <t xml:space="preserve">      Net Income</t>
  </si>
  <si>
    <t xml:space="preserve">   Total Equity</t>
  </si>
  <si>
    <t>TOTAL LIABILITIES &amp; EQUITY</t>
  </si>
  <si>
    <t xml:space="preserve">      Balance Sheet</t>
  </si>
  <si>
    <t xml:space="preserve">    As of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</si>
</sst>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165" fontId="5" fillId="2" borderId="0" xfId="1" applyNumberFormat="1" applyFont="1" applyFill="1"/>
    <xf numFmtId="165" fontId="6" fillId="2" borderId="0" xfId="1" applyNumberFormat="1" applyFont="1" applyFill="1"/>
    <xf numFmtId="165" fontId="7" fillId="2" borderId="0" xfId="0" applyNumberFormat="1" applyFont="1" applyFill="1"/>
    <xf numFmtId="165" fontId="8" fillId="2" borderId="0" xfId="1" applyNumberFormat="1" applyFont="1" applyFill="1"/>
    <xf numFmtId="0" fontId="5" fillId="2" borderId="0" xfId="0" applyFont="1" applyFill="1"/>
    <xf numFmtId="165" fontId="9" fillId="2" borderId="0" xfId="1" applyNumberFormat="1" applyFont="1" applyFill="1"/>
    <xf numFmtId="165" fontId="10" fillId="2" borderId="0" xfId="1" applyNumberFormat="1" applyFont="1" applyFill="1"/>
    <xf numFmtId="165" fontId="1" fillId="2" borderId="0" xfId="0" applyNumberFormat="1" applyFont="1" applyFill="1"/>
    <xf numFmtId="165" fontId="7" fillId="2" borderId="0" xfId="1" applyNumberFormat="1" applyFont="1" applyFill="1"/>
    <xf numFmtId="165" fontId="1" fillId="2" borderId="0" xfId="1" applyNumberFormat="1" applyFont="1" applyFill="1"/>
    <xf numFmtId="0" fontId="11" fillId="2" borderId="0" xfId="0" applyFont="1" applyFill="1"/>
    <xf numFmtId="0" fontId="9" fillId="2" borderId="0" xfId="0" applyFont="1" applyFill="1"/>
    <xf numFmtId="165" fontId="12" fillId="2" borderId="0" xfId="0" applyNumberFormat="1" applyFont="1" applyFill="1"/>
    <xf numFmtId="165" fontId="13" fillId="2" borderId="0" xfId="0" applyNumberFormat="1" applyFont="1" applyFill="1"/>
    <xf numFmtId="0" fontId="14" fillId="2" borderId="0" xfId="0" applyFont="1" applyFill="1"/>
    <xf numFmtId="0" fontId="2" fillId="2" borderId="0" xfId="0" applyFont="1" applyFill="1"/>
    <xf numFmtId="165" fontId="5" fillId="2" borderId="0" xfId="1" applyNumberFormat="1" applyFont="1" applyFill="1" applyBorder="1"/>
    <xf numFmtId="165" fontId="9" fillId="2" borderId="0" xfId="1" applyNumberFormat="1" applyFont="1" applyFill="1" applyBorder="1"/>
    <xf numFmtId="43" fontId="0" fillId="2" borderId="0" xfId="0" applyNumberFormat="1" applyFill="1"/>
    <xf numFmtId="166" fontId="0" fillId="2" borderId="0" xfId="0" applyNumberFormat="1" applyFill="1"/>
    <xf numFmtId="43" fontId="0" fillId="2" borderId="0" xfId="1" applyFont="1" applyFill="1"/>
    <xf numFmtId="165" fontId="15" fillId="2" borderId="0" xfId="1" applyNumberFormat="1" applyFont="1" applyFill="1"/>
    <xf numFmtId="0" fontId="3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erver%20Files\Kathleen\Documents-Server\DATA\Reference%20Docs\Budget%20&amp;%20Financial%20Reporting\Financial%20Reporting\Operating%20Income%20and%20Expenses%20for%20Parishioners\Operating%20income%20and%20expenses%202024-2025%20parishioners.xlsx" TargetMode="External"/><Relationship Id="rId1" Type="http://schemas.openxmlformats.org/officeDocument/2006/relationships/externalLinkPath" Target="Operating%20income%20and%20expenses%202024-2025%20parishion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 16-17 vs 17-18 (2)"/>
      <sheetName val="2024 - 2025"/>
      <sheetName val="Data FY24"/>
      <sheetName val="2nd collections FY25"/>
      <sheetName val="BS FY25 vs FY24"/>
      <sheetName val="BS FY24 vs FY23"/>
      <sheetName val="Data FY25"/>
      <sheetName val="2nd collections FY24"/>
      <sheetName val="Data FY23"/>
      <sheetName val="BS FY23 vs FY22"/>
      <sheetName val="2nd collections FY23"/>
      <sheetName val="BS FY22 vs FY21"/>
      <sheetName val="FY21-FY22 P&amp;L"/>
      <sheetName val="2nd Collections FY22"/>
      <sheetName val="2016 - 2017"/>
      <sheetName val="2017 - 2018"/>
      <sheetName val="BS 2016-2017"/>
      <sheetName val="BUDGET PG 5"/>
    </sheetNames>
    <sheetDataSet>
      <sheetData sheetId="0"/>
      <sheetData sheetId="1"/>
      <sheetData sheetId="2">
        <row r="46">
          <cell r="D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06A6-4729-4834-A4C6-87E483024CF5}">
  <sheetPr>
    <tabColor rgb="FFFFFF00"/>
  </sheetPr>
  <dimension ref="A1:K108"/>
  <sheetViews>
    <sheetView tabSelected="1" topLeftCell="A77" zoomScaleNormal="100" workbookViewId="0">
      <selection activeCell="E94" sqref="E94"/>
    </sheetView>
  </sheetViews>
  <sheetFormatPr defaultRowHeight="15" x14ac:dyDescent="0.25"/>
  <cols>
    <col min="1" max="1" width="12.7109375" style="2" customWidth="1"/>
    <col min="2" max="3" width="9.140625" style="2"/>
    <col min="4" max="4" width="15.5703125" style="2" customWidth="1"/>
    <col min="5" max="5" width="12.28515625" style="2" bestFit="1" customWidth="1"/>
    <col min="6" max="6" width="10.5703125" style="2" bestFit="1" customWidth="1"/>
    <col min="7" max="7" width="13.42578125" style="2" bestFit="1" customWidth="1"/>
    <col min="8" max="9" width="13.28515625" style="2" customWidth="1"/>
    <col min="10" max="16384" width="9.140625" style="2"/>
  </cols>
  <sheetData>
    <row r="1" spans="1:9" ht="18.75" x14ac:dyDescent="0.3">
      <c r="A1" s="1" t="s">
        <v>0</v>
      </c>
      <c r="B1" s="1"/>
      <c r="C1" s="1"/>
      <c r="D1" s="1"/>
      <c r="E1" s="1"/>
    </row>
    <row r="2" spans="1:9" ht="18.75" x14ac:dyDescent="0.3">
      <c r="A2" s="1" t="s">
        <v>1</v>
      </c>
      <c r="B2" s="1"/>
      <c r="C2" s="1"/>
      <c r="D2" s="1"/>
      <c r="E2" s="1"/>
    </row>
    <row r="3" spans="1:9" ht="18.75" x14ac:dyDescent="0.3">
      <c r="A3" s="1" t="s">
        <v>2</v>
      </c>
      <c r="B3" s="1"/>
      <c r="C3" s="1"/>
      <c r="D3" s="1"/>
      <c r="E3" s="1"/>
    </row>
    <row r="4" spans="1:9" ht="18.75" x14ac:dyDescent="0.3">
      <c r="A4" s="1"/>
      <c r="B4" s="1"/>
      <c r="C4" s="1"/>
      <c r="D4" s="1"/>
      <c r="E4" s="1"/>
    </row>
    <row r="5" spans="1:9" x14ac:dyDescent="0.25">
      <c r="G5" s="3">
        <v>45838</v>
      </c>
      <c r="H5" s="3">
        <v>45473</v>
      </c>
      <c r="I5" s="4" t="s">
        <v>3</v>
      </c>
    </row>
    <row r="6" spans="1:9" x14ac:dyDescent="0.25">
      <c r="A6" s="5" t="s">
        <v>4</v>
      </c>
    </row>
    <row r="7" spans="1:9" x14ac:dyDescent="0.25">
      <c r="B7" s="2" t="s">
        <v>5</v>
      </c>
      <c r="G7" s="6">
        <v>914489.91</v>
      </c>
      <c r="H7" s="6">
        <v>936947.96</v>
      </c>
      <c r="I7" s="7">
        <f>+G7-H7</f>
        <v>-22458.04999999993</v>
      </c>
    </row>
    <row r="8" spans="1:9" x14ac:dyDescent="0.25">
      <c r="B8" s="2" t="s">
        <v>6</v>
      </c>
      <c r="G8" s="6">
        <v>9338.89</v>
      </c>
      <c r="H8" s="6">
        <v>13456.17</v>
      </c>
      <c r="I8" s="7">
        <f>+G8-H8</f>
        <v>-4117.2800000000007</v>
      </c>
    </row>
    <row r="9" spans="1:9" x14ac:dyDescent="0.25">
      <c r="B9" s="2" t="s">
        <v>7</v>
      </c>
      <c r="G9" s="8">
        <v>133154.96000000002</v>
      </c>
      <c r="H9" s="8">
        <v>67092.72</v>
      </c>
      <c r="I9" s="7">
        <f t="shared" ref="I9:I10" si="0">+G9-H9</f>
        <v>66062.24000000002</v>
      </c>
    </row>
    <row r="10" spans="1:9" ht="17.25" x14ac:dyDescent="0.4">
      <c r="B10" s="2" t="s">
        <v>8</v>
      </c>
      <c r="G10" s="9">
        <v>39942.18</v>
      </c>
      <c r="H10" s="9">
        <v>41581.120000000003</v>
      </c>
      <c r="I10" s="10">
        <f t="shared" si="0"/>
        <v>-1638.9400000000023</v>
      </c>
    </row>
    <row r="11" spans="1:9" x14ac:dyDescent="0.25">
      <c r="G11" s="11"/>
      <c r="H11" s="11"/>
    </row>
    <row r="12" spans="1:9" x14ac:dyDescent="0.25">
      <c r="C12" s="5" t="s">
        <v>9</v>
      </c>
      <c r="G12" s="8">
        <f>SUM(G7:G10)</f>
        <v>1096925.94</v>
      </c>
      <c r="H12" s="8">
        <f>SUM(H7:H10)</f>
        <v>1059077.97</v>
      </c>
      <c r="I12" s="6">
        <f>SUM(I7:I10)</f>
        <v>37847.970000000088</v>
      </c>
    </row>
    <row r="13" spans="1:9" ht="12" customHeight="1" x14ac:dyDescent="0.25">
      <c r="G13" s="8"/>
      <c r="H13" s="8"/>
    </row>
    <row r="14" spans="1:9" x14ac:dyDescent="0.25">
      <c r="A14" s="5" t="s">
        <v>10</v>
      </c>
      <c r="G14" s="8"/>
      <c r="H14" s="8"/>
    </row>
    <row r="15" spans="1:9" x14ac:dyDescent="0.25">
      <c r="A15" s="5"/>
      <c r="B15" s="2" t="s">
        <v>11</v>
      </c>
      <c r="G15" s="8">
        <v>5819.6</v>
      </c>
      <c r="H15" s="8">
        <v>3590.98</v>
      </c>
      <c r="I15" s="7">
        <f t="shared" ref="I15:I16" si="1">+G15-H15</f>
        <v>2228.6200000000003</v>
      </c>
    </row>
    <row r="16" spans="1:9" ht="17.25" x14ac:dyDescent="0.4">
      <c r="B16" s="12" t="s">
        <v>12</v>
      </c>
      <c r="G16" s="9">
        <v>23634.78</v>
      </c>
      <c r="H16" s="9">
        <v>20227.53</v>
      </c>
      <c r="I16" s="10">
        <f t="shared" si="1"/>
        <v>3407.25</v>
      </c>
    </row>
    <row r="17" spans="1:9" ht="12" customHeight="1" x14ac:dyDescent="0.25">
      <c r="G17" s="13"/>
      <c r="H17" s="13"/>
    </row>
    <row r="18" spans="1:9" ht="17.25" x14ac:dyDescent="0.4">
      <c r="C18" s="5" t="s">
        <v>13</v>
      </c>
      <c r="G18" s="14">
        <f>+G12+G16+G15</f>
        <v>1126380.32</v>
      </c>
      <c r="H18" s="14">
        <f>+H12+H16+H15</f>
        <v>1082896.48</v>
      </c>
      <c r="I18" s="14">
        <f>G18-H18</f>
        <v>43483.840000000084</v>
      </c>
    </row>
    <row r="19" spans="1:9" ht="12" customHeight="1" x14ac:dyDescent="0.25">
      <c r="G19" s="13"/>
      <c r="H19" s="13"/>
    </row>
    <row r="20" spans="1:9" x14ac:dyDescent="0.25">
      <c r="A20" s="5" t="s">
        <v>14</v>
      </c>
      <c r="G20" s="13"/>
      <c r="H20" s="13"/>
    </row>
    <row r="21" spans="1:9" x14ac:dyDescent="0.25">
      <c r="B21" s="2" t="s">
        <v>15</v>
      </c>
      <c r="G21" s="8">
        <v>121500</v>
      </c>
      <c r="H21" s="8">
        <v>120499.96</v>
      </c>
      <c r="I21" s="7">
        <f t="shared" ref="I21:I35" si="2">+G21-H21</f>
        <v>1000.0399999999936</v>
      </c>
    </row>
    <row r="22" spans="1:9" x14ac:dyDescent="0.25">
      <c r="B22" s="2" t="s">
        <v>16</v>
      </c>
      <c r="G22" s="8">
        <v>414790.46</v>
      </c>
      <c r="H22" s="8">
        <v>429926.97</v>
      </c>
      <c r="I22" s="7">
        <f t="shared" si="2"/>
        <v>-15136.509999999951</v>
      </c>
    </row>
    <row r="23" spans="1:9" x14ac:dyDescent="0.25">
      <c r="B23" s="2" t="s">
        <v>17</v>
      </c>
      <c r="G23" s="8">
        <v>71498.039999999994</v>
      </c>
      <c r="H23" s="8">
        <v>60612</v>
      </c>
      <c r="I23" s="7">
        <f t="shared" si="2"/>
        <v>10886.039999999994</v>
      </c>
    </row>
    <row r="24" spans="1:9" x14ac:dyDescent="0.25">
      <c r="B24" s="2" t="s">
        <v>18</v>
      </c>
      <c r="G24" s="8">
        <v>93837.5</v>
      </c>
      <c r="H24" s="8">
        <v>93431.2</v>
      </c>
      <c r="I24" s="7">
        <f t="shared" si="2"/>
        <v>406.30000000000291</v>
      </c>
    </row>
    <row r="25" spans="1:9" x14ac:dyDescent="0.25">
      <c r="B25" s="2" t="s">
        <v>19</v>
      </c>
      <c r="G25" s="8">
        <v>12389.87</v>
      </c>
      <c r="H25" s="8">
        <v>9089.8799999999992</v>
      </c>
      <c r="I25" s="7">
        <f t="shared" si="2"/>
        <v>3299.9900000000016</v>
      </c>
    </row>
    <row r="26" spans="1:9" x14ac:dyDescent="0.25">
      <c r="B26" s="2" t="s">
        <v>20</v>
      </c>
      <c r="G26" s="8">
        <v>841.42</v>
      </c>
      <c r="H26" s="8">
        <v>454.64</v>
      </c>
      <c r="I26" s="7">
        <f t="shared" si="2"/>
        <v>386.78</v>
      </c>
    </row>
    <row r="27" spans="1:9" x14ac:dyDescent="0.25">
      <c r="B27" s="2" t="s">
        <v>21</v>
      </c>
      <c r="G27" s="8">
        <v>18174.240000000002</v>
      </c>
      <c r="H27" s="8">
        <v>15434.29</v>
      </c>
      <c r="I27" s="7">
        <f t="shared" si="2"/>
        <v>2739.9500000000007</v>
      </c>
    </row>
    <row r="28" spans="1:9" x14ac:dyDescent="0.25">
      <c r="B28" s="2" t="s">
        <v>22</v>
      </c>
      <c r="G28" s="8">
        <v>33132.620000000003</v>
      </c>
      <c r="H28" s="8">
        <v>45346.41</v>
      </c>
      <c r="I28" s="7">
        <f t="shared" si="2"/>
        <v>-12213.79</v>
      </c>
    </row>
    <row r="29" spans="1:9" x14ac:dyDescent="0.25">
      <c r="B29" s="2" t="s">
        <v>8</v>
      </c>
      <c r="G29" s="8">
        <v>12855.65</v>
      </c>
      <c r="H29" s="8">
        <v>12904</v>
      </c>
      <c r="I29" s="7">
        <f t="shared" si="2"/>
        <v>-48.350000000000364</v>
      </c>
    </row>
    <row r="30" spans="1:9" x14ac:dyDescent="0.25">
      <c r="B30" s="2" t="s">
        <v>23</v>
      </c>
      <c r="G30" s="8">
        <v>39354.81</v>
      </c>
      <c r="H30" s="8">
        <v>32998.97</v>
      </c>
      <c r="I30" s="7">
        <f t="shared" si="2"/>
        <v>6355.8399999999965</v>
      </c>
    </row>
    <row r="31" spans="1:9" x14ac:dyDescent="0.25">
      <c r="B31" s="2" t="s">
        <v>24</v>
      </c>
      <c r="G31" s="8">
        <v>152413.34</v>
      </c>
      <c r="H31" s="8">
        <v>104900.79000000001</v>
      </c>
      <c r="I31" s="7">
        <f t="shared" si="2"/>
        <v>47512.549999999988</v>
      </c>
    </row>
    <row r="32" spans="1:9" x14ac:dyDescent="0.25">
      <c r="B32" s="2" t="s">
        <v>25</v>
      </c>
      <c r="G32" s="8">
        <v>36264.58</v>
      </c>
      <c r="H32" s="8">
        <v>35160.210000000006</v>
      </c>
      <c r="I32" s="7">
        <f t="shared" si="2"/>
        <v>1104.3699999999953</v>
      </c>
    </row>
    <row r="33" spans="1:9" x14ac:dyDescent="0.25">
      <c r="B33" s="2" t="s">
        <v>26</v>
      </c>
      <c r="G33" s="8">
        <v>0</v>
      </c>
      <c r="H33" s="8">
        <v>0</v>
      </c>
      <c r="I33" s="15">
        <f t="shared" si="2"/>
        <v>0</v>
      </c>
    </row>
    <row r="34" spans="1:9" x14ac:dyDescent="0.25">
      <c r="B34" s="2" t="s">
        <v>27</v>
      </c>
      <c r="G34" s="8">
        <v>25000</v>
      </c>
      <c r="H34" s="8">
        <v>20000</v>
      </c>
      <c r="I34" s="15">
        <f t="shared" si="2"/>
        <v>5000</v>
      </c>
    </row>
    <row r="35" spans="1:9" ht="17.25" x14ac:dyDescent="0.4">
      <c r="B35" s="2" t="s">
        <v>28</v>
      </c>
      <c r="G35" s="9">
        <v>59200</v>
      </c>
      <c r="H35" s="9">
        <v>71500</v>
      </c>
      <c r="I35" s="10">
        <f t="shared" si="2"/>
        <v>-12300</v>
      </c>
    </row>
    <row r="36" spans="1:9" ht="12" customHeight="1" x14ac:dyDescent="0.25">
      <c r="G36" s="13"/>
      <c r="H36" s="13"/>
    </row>
    <row r="37" spans="1:9" ht="17.25" x14ac:dyDescent="0.4">
      <c r="C37" s="5" t="s">
        <v>29</v>
      </c>
      <c r="G37" s="14">
        <f>SUM(G21:G35)</f>
        <v>1091252.53</v>
      </c>
      <c r="H37" s="14">
        <f>SUM(H21:H35)</f>
        <v>1052259.3199999998</v>
      </c>
      <c r="I37" s="16">
        <f>+G37-H37</f>
        <v>38993.210000000196</v>
      </c>
    </row>
    <row r="38" spans="1:9" ht="12" customHeight="1" x14ac:dyDescent="0.25">
      <c r="G38" s="13"/>
      <c r="H38" s="13"/>
      <c r="I38" s="6"/>
    </row>
    <row r="39" spans="1:9" x14ac:dyDescent="0.25">
      <c r="C39" s="5" t="s">
        <v>30</v>
      </c>
      <c r="G39" s="8">
        <f>+G18-G37</f>
        <v>35127.790000000037</v>
      </c>
      <c r="H39" s="8">
        <f>+H18-H37</f>
        <v>30637.160000000149</v>
      </c>
      <c r="I39" s="17">
        <f>+I18-I37</f>
        <v>4490.6299999998882</v>
      </c>
    </row>
    <row r="40" spans="1:9" x14ac:dyDescent="0.25">
      <c r="G40" s="13"/>
      <c r="H40" s="13"/>
    </row>
    <row r="41" spans="1:9" ht="18.75" x14ac:dyDescent="0.3">
      <c r="A41" s="18" t="s">
        <v>31</v>
      </c>
      <c r="G41" s="3">
        <v>45838</v>
      </c>
      <c r="H41" s="3">
        <v>45473</v>
      </c>
      <c r="I41" s="4" t="s">
        <v>3</v>
      </c>
    </row>
    <row r="42" spans="1:9" ht="17.25" x14ac:dyDescent="0.4">
      <c r="B42" s="2" t="s">
        <v>32</v>
      </c>
      <c r="G42" s="14">
        <v>39856.769999999997</v>
      </c>
      <c r="H42" s="14">
        <v>75856.77</v>
      </c>
      <c r="I42" s="10">
        <f t="shared" ref="I42:I44" si="3">+G42-H42</f>
        <v>-36000.000000000007</v>
      </c>
    </row>
    <row r="43" spans="1:9" ht="12" customHeight="1" x14ac:dyDescent="0.25">
      <c r="G43" s="19"/>
      <c r="H43" s="19"/>
    </row>
    <row r="44" spans="1:9" ht="17.25" x14ac:dyDescent="0.4">
      <c r="E44" s="5" t="s">
        <v>33</v>
      </c>
      <c r="G44" s="20">
        <f>G42</f>
        <v>39856.769999999997</v>
      </c>
      <c r="H44" s="20">
        <f>H42</f>
        <v>75856.77</v>
      </c>
      <c r="I44" s="21">
        <f t="shared" si="3"/>
        <v>-36000.000000000007</v>
      </c>
    </row>
    <row r="45" spans="1:9" x14ac:dyDescent="0.25">
      <c r="G45" s="19"/>
      <c r="H45" s="19"/>
    </row>
    <row r="46" spans="1:9" ht="18.75" x14ac:dyDescent="0.3">
      <c r="A46" s="1" t="s">
        <v>0</v>
      </c>
      <c r="D46" s="1"/>
      <c r="E46" s="1"/>
      <c r="G46" s="19"/>
      <c r="H46" s="19"/>
    </row>
    <row r="47" spans="1:9" ht="18.75" x14ac:dyDescent="0.3">
      <c r="A47" s="1" t="s">
        <v>34</v>
      </c>
      <c r="B47" s="22"/>
      <c r="C47" s="22"/>
      <c r="D47" s="1"/>
      <c r="E47" s="1"/>
      <c r="G47" s="19"/>
      <c r="H47" s="19"/>
    </row>
    <row r="48" spans="1:9" ht="18.75" x14ac:dyDescent="0.3">
      <c r="A48" s="1" t="s">
        <v>2</v>
      </c>
      <c r="B48" s="22"/>
      <c r="C48" s="22"/>
      <c r="D48" s="1"/>
      <c r="E48" s="1"/>
      <c r="G48" s="19"/>
      <c r="H48" s="19"/>
    </row>
    <row r="49" spans="1:9" ht="17.25" x14ac:dyDescent="0.4">
      <c r="A49" s="2" t="s">
        <v>35</v>
      </c>
      <c r="E49" s="6"/>
      <c r="F49" s="6"/>
      <c r="G49" s="14">
        <f>H77</f>
        <v>555937.00999999989</v>
      </c>
      <c r="H49" s="13"/>
      <c r="I49" s="6"/>
    </row>
    <row r="50" spans="1:9" x14ac:dyDescent="0.25">
      <c r="A50" s="23" t="s">
        <v>36</v>
      </c>
      <c r="E50" s="6"/>
      <c r="F50" s="13"/>
      <c r="G50" s="13"/>
      <c r="H50" s="13"/>
      <c r="I50" s="6"/>
    </row>
    <row r="51" spans="1:9" x14ac:dyDescent="0.25">
      <c r="A51" s="2" t="s">
        <v>37</v>
      </c>
      <c r="E51" s="6"/>
      <c r="F51" s="24">
        <v>35127.790000000037</v>
      </c>
      <c r="G51" s="13"/>
      <c r="H51" s="19"/>
      <c r="I51" s="6"/>
    </row>
    <row r="52" spans="1:9" x14ac:dyDescent="0.25">
      <c r="A52" s="2" t="s">
        <v>38</v>
      </c>
      <c r="E52" s="6"/>
      <c r="F52" s="24">
        <v>50328.34</v>
      </c>
      <c r="G52" s="13"/>
      <c r="H52" s="13"/>
      <c r="I52" s="6"/>
    </row>
    <row r="53" spans="1:9" x14ac:dyDescent="0.25">
      <c r="A53" s="2" t="s">
        <v>39</v>
      </c>
      <c r="E53" s="6"/>
      <c r="F53" s="24">
        <v>60371.88</v>
      </c>
      <c r="G53" s="13"/>
      <c r="H53" s="13"/>
      <c r="I53" s="6"/>
    </row>
    <row r="54" spans="1:9" x14ac:dyDescent="0.25">
      <c r="A54" s="2" t="s">
        <v>40</v>
      </c>
      <c r="E54" s="6"/>
      <c r="F54" s="24">
        <f>'[1]Data FY24'!D46</f>
        <v>0</v>
      </c>
      <c r="G54" s="8"/>
      <c r="H54" s="8"/>
      <c r="I54" s="6"/>
    </row>
    <row r="55" spans="1:9" ht="12" customHeight="1" x14ac:dyDescent="0.25">
      <c r="E55" s="6"/>
      <c r="F55" s="25"/>
      <c r="G55" s="8"/>
      <c r="H55" s="8"/>
      <c r="I55" s="6"/>
    </row>
    <row r="56" spans="1:9" ht="17.25" x14ac:dyDescent="0.4">
      <c r="C56" s="5" t="s">
        <v>41</v>
      </c>
      <c r="E56" s="6"/>
      <c r="F56" s="13"/>
      <c r="G56" s="14">
        <f>SUM(F51:F54)</f>
        <v>145828.01000000004</v>
      </c>
      <c r="H56" s="8"/>
      <c r="I56" s="6"/>
    </row>
    <row r="57" spans="1:9" ht="17.25" x14ac:dyDescent="0.4">
      <c r="C57" s="5" t="s">
        <v>42</v>
      </c>
      <c r="E57" s="6"/>
      <c r="F57" s="13"/>
      <c r="G57" s="14">
        <f>+G49+G56</f>
        <v>701765.0199999999</v>
      </c>
      <c r="H57" s="8"/>
      <c r="I57" s="6"/>
    </row>
    <row r="58" spans="1:9" ht="12" customHeight="1" x14ac:dyDescent="0.4">
      <c r="C58" s="5"/>
      <c r="E58" s="6"/>
      <c r="F58" s="13"/>
      <c r="G58" s="14"/>
      <c r="H58" s="8"/>
      <c r="I58" s="6"/>
    </row>
    <row r="59" spans="1:9" x14ac:dyDescent="0.25">
      <c r="A59" s="2" t="s">
        <v>43</v>
      </c>
      <c r="E59" s="6"/>
      <c r="F59" s="13"/>
      <c r="G59" s="8"/>
      <c r="H59" s="8"/>
      <c r="I59" s="6"/>
    </row>
    <row r="60" spans="1:9" x14ac:dyDescent="0.25">
      <c r="A60" s="2" t="s">
        <v>44</v>
      </c>
      <c r="E60" s="6"/>
      <c r="F60" s="8">
        <v>0</v>
      </c>
      <c r="G60" s="8"/>
      <c r="H60" s="8"/>
      <c r="I60" s="6"/>
    </row>
    <row r="61" spans="1:9" x14ac:dyDescent="0.25">
      <c r="A61" s="2" t="s">
        <v>45</v>
      </c>
      <c r="E61" s="6"/>
      <c r="F61" s="8">
        <v>47112.93</v>
      </c>
      <c r="G61" s="8"/>
      <c r="H61" s="8"/>
      <c r="I61" s="6"/>
    </row>
    <row r="62" spans="1:9" x14ac:dyDescent="0.25">
      <c r="A62" s="2" t="s">
        <v>46</v>
      </c>
      <c r="E62" s="6"/>
      <c r="F62" s="8">
        <v>36000.000000000007</v>
      </c>
      <c r="G62" s="8"/>
      <c r="H62" s="8"/>
      <c r="I62" s="6"/>
    </row>
    <row r="63" spans="1:9" x14ac:dyDescent="0.25">
      <c r="A63" s="2" t="s">
        <v>47</v>
      </c>
      <c r="E63" s="6"/>
      <c r="F63" s="8">
        <v>10623.78</v>
      </c>
      <c r="G63" s="8"/>
      <c r="H63" s="8"/>
      <c r="I63" s="6"/>
    </row>
    <row r="64" spans="1:9" x14ac:dyDescent="0.25">
      <c r="A64" s="2" t="s">
        <v>48</v>
      </c>
      <c r="E64" s="6"/>
      <c r="F64" s="8">
        <v>46895</v>
      </c>
      <c r="G64" s="8"/>
      <c r="H64" s="8"/>
      <c r="I64" s="6"/>
    </row>
    <row r="65" spans="1:11" ht="12" customHeight="1" x14ac:dyDescent="0.25">
      <c r="E65" s="6"/>
      <c r="F65" s="13"/>
      <c r="G65" s="8"/>
      <c r="H65" s="8"/>
      <c r="I65" s="6"/>
    </row>
    <row r="66" spans="1:11" ht="17.25" x14ac:dyDescent="0.4">
      <c r="C66" s="5" t="s">
        <v>49</v>
      </c>
      <c r="E66" s="6"/>
      <c r="F66" s="13"/>
      <c r="G66" s="14">
        <f>SUM(F60:F64)</f>
        <v>140631.71000000002</v>
      </c>
      <c r="H66" s="8"/>
      <c r="I66" s="6"/>
    </row>
    <row r="67" spans="1:11" ht="17.25" x14ac:dyDescent="0.4">
      <c r="A67" s="2" t="s">
        <v>50</v>
      </c>
      <c r="F67" s="19"/>
      <c r="G67" s="14">
        <f>G57-G66</f>
        <v>561133.30999999982</v>
      </c>
      <c r="H67" s="13"/>
      <c r="J67" s="7"/>
      <c r="K67" s="26"/>
    </row>
    <row r="68" spans="1:11" ht="12" customHeight="1" x14ac:dyDescent="0.25">
      <c r="F68" s="19"/>
      <c r="G68" s="12"/>
      <c r="H68" s="12"/>
    </row>
    <row r="69" spans="1:11" ht="18.75" x14ac:dyDescent="0.3">
      <c r="A69" s="18" t="s">
        <v>51</v>
      </c>
      <c r="F69" s="19"/>
      <c r="G69" s="3">
        <v>45838</v>
      </c>
      <c r="H69" s="3">
        <v>45473</v>
      </c>
    </row>
    <row r="70" spans="1:11" x14ac:dyDescent="0.25">
      <c r="A70" s="2" t="s">
        <v>52</v>
      </c>
      <c r="G70" s="8">
        <v>85736.34</v>
      </c>
      <c r="H70" s="8">
        <v>97219.8</v>
      </c>
    </row>
    <row r="71" spans="1:11" x14ac:dyDescent="0.25">
      <c r="A71" s="2" t="s">
        <v>53</v>
      </c>
      <c r="G71" s="8">
        <v>115710.41</v>
      </c>
      <c r="H71" s="8">
        <v>75887.289999999994</v>
      </c>
      <c r="K71" s="7"/>
    </row>
    <row r="72" spans="1:11" x14ac:dyDescent="0.25">
      <c r="A72" s="2" t="s">
        <v>54</v>
      </c>
      <c r="G72" s="8">
        <v>371449.46</v>
      </c>
      <c r="H72" s="8">
        <v>355403.53</v>
      </c>
      <c r="K72" s="7"/>
    </row>
    <row r="73" spans="1:11" x14ac:dyDescent="0.25">
      <c r="A73" s="2" t="s">
        <v>55</v>
      </c>
      <c r="G73" s="8">
        <v>453.52000000000004</v>
      </c>
      <c r="H73" s="8">
        <v>43.069999999999993</v>
      </c>
    </row>
    <row r="74" spans="1:11" x14ac:dyDescent="0.25">
      <c r="A74" s="2" t="s">
        <v>56</v>
      </c>
      <c r="G74" s="8">
        <v>30868.55</v>
      </c>
      <c r="H74" s="8">
        <v>27044.25</v>
      </c>
    </row>
    <row r="75" spans="1:11" ht="17.25" x14ac:dyDescent="0.4">
      <c r="A75" s="2" t="s">
        <v>57</v>
      </c>
      <c r="G75" s="14">
        <v>339.07</v>
      </c>
      <c r="H75" s="14">
        <v>339.07</v>
      </c>
    </row>
    <row r="76" spans="1:11" ht="12" customHeight="1" x14ac:dyDescent="0.25">
      <c r="G76" s="13"/>
      <c r="H76" s="13"/>
    </row>
    <row r="77" spans="1:11" ht="17.25" x14ac:dyDescent="0.4">
      <c r="C77" s="5" t="s">
        <v>58</v>
      </c>
      <c r="G77" s="14">
        <f>SUM(G70:G76)</f>
        <v>604557.35</v>
      </c>
      <c r="H77" s="14">
        <f>SUM(H70:H76)</f>
        <v>555937.00999999989</v>
      </c>
      <c r="I77" s="27"/>
    </row>
    <row r="78" spans="1:11" ht="17.25" x14ac:dyDescent="0.4">
      <c r="C78" s="5"/>
      <c r="G78" s="16"/>
      <c r="H78" s="16"/>
      <c r="I78" s="6"/>
    </row>
    <row r="79" spans="1:11" ht="18.75" x14ac:dyDescent="0.3">
      <c r="E79" s="30" t="s">
        <v>59</v>
      </c>
      <c r="H79" s="6"/>
      <c r="I79" s="6"/>
    </row>
    <row r="80" spans="1:11" ht="18.75" x14ac:dyDescent="0.3">
      <c r="E80" s="1" t="s">
        <v>80</v>
      </c>
    </row>
    <row r="81" spans="2:7" ht="18.75" x14ac:dyDescent="0.3">
      <c r="E81" s="1" t="s">
        <v>81</v>
      </c>
    </row>
    <row r="82" spans="2:7" x14ac:dyDescent="0.25">
      <c r="B82" s="23" t="s">
        <v>60</v>
      </c>
    </row>
    <row r="83" spans="2:7" x14ac:dyDescent="0.25">
      <c r="B83" s="2" t="s">
        <v>61</v>
      </c>
    </row>
    <row r="84" spans="2:7" x14ac:dyDescent="0.25">
      <c r="B84" s="2" t="s">
        <v>62</v>
      </c>
      <c r="E84" s="8">
        <v>85736.34</v>
      </c>
      <c r="G84" s="28"/>
    </row>
    <row r="85" spans="2:7" x14ac:dyDescent="0.25">
      <c r="B85" s="2" t="s">
        <v>63</v>
      </c>
      <c r="E85" s="8">
        <v>487498.94000000006</v>
      </c>
      <c r="G85" s="28"/>
    </row>
    <row r="86" spans="2:7" x14ac:dyDescent="0.25">
      <c r="B86" s="2" t="s">
        <v>64</v>
      </c>
      <c r="E86" s="8">
        <f>E84+E85</f>
        <v>573235.28</v>
      </c>
      <c r="G86" s="28"/>
    </row>
    <row r="87" spans="2:7" ht="12" customHeight="1" x14ac:dyDescent="0.25">
      <c r="E87" s="13"/>
      <c r="G87" s="28"/>
    </row>
    <row r="88" spans="2:7" x14ac:dyDescent="0.25">
      <c r="B88" s="2" t="s">
        <v>65</v>
      </c>
      <c r="E88" s="13"/>
      <c r="G88" s="28"/>
    </row>
    <row r="89" spans="2:7" x14ac:dyDescent="0.25">
      <c r="B89" s="2" t="s">
        <v>66</v>
      </c>
      <c r="E89" s="8">
        <v>453.52000000000004</v>
      </c>
      <c r="G89" s="28"/>
    </row>
    <row r="90" spans="2:7" ht="17.25" x14ac:dyDescent="0.4">
      <c r="B90" s="2" t="s">
        <v>67</v>
      </c>
      <c r="E90" s="14">
        <v>30868.55</v>
      </c>
      <c r="G90" s="28"/>
    </row>
    <row r="91" spans="2:7" x14ac:dyDescent="0.25">
      <c r="B91" s="2" t="s">
        <v>68</v>
      </c>
      <c r="E91" s="8">
        <f>SUM(E89:E90)</f>
        <v>31322.07</v>
      </c>
      <c r="G91" s="28"/>
    </row>
    <row r="92" spans="2:7" ht="12" customHeight="1" x14ac:dyDescent="0.25">
      <c r="E92" s="8"/>
      <c r="G92" s="28"/>
    </row>
    <row r="93" spans="2:7" x14ac:dyDescent="0.25">
      <c r="B93" s="2" t="s">
        <v>69</v>
      </c>
      <c r="E93" s="9">
        <f>+E86+E91</f>
        <v>604557.35</v>
      </c>
      <c r="G93" s="28"/>
    </row>
    <row r="94" spans="2:7" x14ac:dyDescent="0.25">
      <c r="B94" s="23" t="s">
        <v>70</v>
      </c>
      <c r="E94" s="29">
        <f>+E93</f>
        <v>604557.35</v>
      </c>
      <c r="F94" s="7"/>
      <c r="G94" s="28"/>
    </row>
    <row r="95" spans="2:7" ht="12" customHeight="1" x14ac:dyDescent="0.25">
      <c r="E95" s="13"/>
      <c r="G95" s="28"/>
    </row>
    <row r="96" spans="2:7" x14ac:dyDescent="0.25">
      <c r="B96" s="23" t="s">
        <v>71</v>
      </c>
      <c r="E96" s="8"/>
      <c r="G96" s="28"/>
    </row>
    <row r="97" spans="2:7" x14ac:dyDescent="0.25">
      <c r="B97" s="2" t="s">
        <v>72</v>
      </c>
      <c r="E97" s="8">
        <v>67518.790000000008</v>
      </c>
      <c r="G97" s="28"/>
    </row>
    <row r="98" spans="2:7" x14ac:dyDescent="0.25">
      <c r="B98" s="2" t="s">
        <v>73</v>
      </c>
      <c r="E98" s="8">
        <v>39856.769999999997</v>
      </c>
      <c r="G98" s="28"/>
    </row>
    <row r="99" spans="2:7" x14ac:dyDescent="0.25">
      <c r="B99" s="2" t="s">
        <v>74</v>
      </c>
      <c r="E99" s="8">
        <f>SUM(E97:E98)</f>
        <v>107375.56</v>
      </c>
      <c r="G99" s="28"/>
    </row>
    <row r="100" spans="2:7" ht="12" customHeight="1" x14ac:dyDescent="0.25">
      <c r="B100" s="23"/>
      <c r="E100" s="8"/>
      <c r="G100" s="28"/>
    </row>
    <row r="101" spans="2:7" x14ac:dyDescent="0.25">
      <c r="B101" s="2" t="s">
        <v>75</v>
      </c>
      <c r="E101" s="8"/>
      <c r="G101" s="28"/>
    </row>
    <row r="102" spans="2:7" x14ac:dyDescent="0.25">
      <c r="B102" s="2" t="s">
        <v>76</v>
      </c>
      <c r="E102" s="8">
        <v>448577.12</v>
      </c>
      <c r="G102" s="28"/>
    </row>
    <row r="103" spans="2:7" x14ac:dyDescent="0.25">
      <c r="B103" s="2" t="s">
        <v>77</v>
      </c>
      <c r="E103" s="8">
        <v>48604.67</v>
      </c>
      <c r="G103" s="28"/>
    </row>
    <row r="104" spans="2:7" x14ac:dyDescent="0.25">
      <c r="B104" s="2" t="s">
        <v>78</v>
      </c>
      <c r="E104" s="9">
        <f>SUM(E102:E103)</f>
        <v>497181.79</v>
      </c>
      <c r="G104" s="28"/>
    </row>
    <row r="105" spans="2:7" ht="12" customHeight="1" x14ac:dyDescent="0.25">
      <c r="E105" s="8"/>
      <c r="G105" s="28"/>
    </row>
    <row r="106" spans="2:7" x14ac:dyDescent="0.25">
      <c r="B106" s="23" t="s">
        <v>79</v>
      </c>
      <c r="E106" s="29">
        <f>E99+E104</f>
        <v>604557.35</v>
      </c>
      <c r="G106" s="28"/>
    </row>
    <row r="107" spans="2:7" x14ac:dyDescent="0.25">
      <c r="E107" s="19"/>
    </row>
    <row r="108" spans="2:7" x14ac:dyDescent="0.25">
      <c r="E108" s="19"/>
    </row>
  </sheetData>
  <printOptions horizontalCentered="1"/>
  <pageMargins left="0.45" right="0.45" top="0.25" bottom="0.25" header="0.3" footer="0.05"/>
  <pageSetup scale="85" fitToHeight="2" orientation="portrait" horizontalDpi="300" verticalDpi="300" r:id="rId1"/>
  <rowBreaks count="2" manualBreakCount="2">
    <brk id="45" max="8" man="1"/>
    <brk id="78" max="8" man="1"/>
  </rowBreaks>
  <ignoredErrors>
    <ignoredError sqref="G77:H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2024 - 2025</vt:lpstr>
      <vt:lpstr>'2024 - 2025'!Print_Area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Werner</dc:creator>
  <cp:lastModifiedBy>Kathleen Werner</cp:lastModifiedBy>
  <dcterms:created xsi:type="dcterms:W3CDTF">2026-01-08T21:49:17Z</dcterms:created>
  <dcterms:modified xsi:type="dcterms:W3CDTF">2026-01-08T22:00:21Z</dcterms:modified>
</cp:coreProperties>
</file>